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<sst xmlns="http://schemas.openxmlformats.org/spreadsheetml/2006/main" count="175" uniqueCount="67">
  <si>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</si>
  <si>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</si>
  <si>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</si>
  <si>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</si>
  <si>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</si>
  <si>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</si>
  <si>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</si>
  <si>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</si>
  <si>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</si>
  <si>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</si>
  <si>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</si>
  <si>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</si>
  <si>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</si>
  <si>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</si>
  <si>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</si>
  <si>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</si>
  <si>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</si>
  <si>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</si>
  <si>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</si>
  <si>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</si>
  <si>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</si>
  <si>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</si>
  <si>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</si>
  <si>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</si>
  <si>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</si>
  <si>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</si>
  <si>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</si>
  <si>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</si>
  <si>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</si>
  <si>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</si>
  <si>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</si>
  <si>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</si>
  <si>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</si>
  <si>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</si>
  <si>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</si>
  <si>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</si>
  <si>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</si>
  <si>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</si>
  <si>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</si>
  <si>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</si>
  <si>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</si>
  <si>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</si>
  <si>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</si>
  <si>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</si>
  <si>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</si>
  <si>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</si>
  <si>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</si>
  <si>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</si>
  <si>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</si>
  <si>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</si>
  <si>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</si>
  <si>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</si>
  <si>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</si>
  <si>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</si>
  <si>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</si>
  <si>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</si>
  <si>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</si>
  <si>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</si>
  <si>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</si>
  <si>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</si>
  <si>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</si>
  <si>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</si>
  <si>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</si>
  <si>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</si>
  <si>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</si>
  <si>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</si>
  <si>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"Каргапольская ЦРБ им. Н.А.Рокиной")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</si>
</sst>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10</v>
      </c>
      <c r="I7" s="4">
        <f>IF(V_пр_1_8&gt;0,1,0)</f>
        <v>1</v>
      </c>
      <c r="J7" s="4"/>
      <c r="L7" s="14"/>
      <c r="M7" s="14"/>
      <c r="N7" s="14"/>
      <c r="O7" s="9">
        <f>SUM(O8:O23)</f>
        <v>5</v>
      </c>
      <c r="P7" s="26">
        <f>SUM(P8:P23)</f>
        <v>8</v>
      </c>
      <c r="Q7" s="12">
        <f>IF(E7=0,0,MAX(O7,P7))</f>
        <v>0</v>
      </c>
    </row>
    <row r="8" spans="1:17" ht="33.75">
      <c r="A8" s="17" t="s">
        <v>20</v>
      </c>
      <c r="B8" s="2">
        <v>0.0012666</v>
      </c>
      <c r="C8" s="4" t="s">
        <v>50</v>
      </c>
      <c r="D8" s="4" t="s">
        <v>50</v>
      </c>
      <c r="E8" s="2">
        <v>0.0010146</v>
      </c>
      <c r="F8" s="2">
        <f>IF(AND(B8=0,E8&gt;0),100,(IF(B8=0,0,E8/B8*100-100)))</f>
        <v>-19.895783988630996</v>
      </c>
      <c r="G8" s="4" t="s">
        <v>50</v>
      </c>
      <c r="H8" s="10">
        <f>Q8</f>
        <v>0.5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0.5</v>
      </c>
      <c r="Q8" s="12">
        <f aca="true" t="shared" si="0" ref="Q8:Q37">IF(E8=0,0,MAX(O8,P8))</f>
        <v>0.5</v>
      </c>
    </row>
    <row r="9" spans="1:17" ht="78.75">
      <c r="A9" s="17" t="s">
        <v>21</v>
      </c>
      <c r="B9" s="2">
        <v>0.003029</v>
      </c>
      <c r="C9" s="4" t="s">
        <v>50</v>
      </c>
      <c r="D9" s="4" t="s">
        <v>50</v>
      </c>
      <c r="E9" s="2">
        <v>0.0033796</v>
      </c>
      <c r="F9" s="2">
        <f>IF(AND(B9=0,E9&gt;0),100,(IF(B9=0,0,E9/B9*100-100)))</f>
        <v>11.574777154176303</v>
      </c>
      <c r="G9" s="4" t="s">
        <v>50</v>
      </c>
      <c r="H9" s="10">
        <f aca="true" t="shared" si="1" ref="H9:H37">Q9</f>
        <v>2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2</v>
      </c>
      <c r="P9" s="11">
        <f>IF(E9=N9,2,(IF(E9&gt;L9,1,0)))</f>
        <v>1</v>
      </c>
      <c r="Q9" s="12">
        <f t="shared" si="0"/>
        <v>2</v>
      </c>
    </row>
    <row r="10" spans="1:17" ht="78.75">
      <c r="A10" s="17" t="s">
        <v>22</v>
      </c>
      <c r="B10" s="2">
        <v>0.0017949</v>
      </c>
      <c r="C10" s="4" t="s">
        <v>50</v>
      </c>
      <c r="D10" s="4" t="s">
        <v>50</v>
      </c>
      <c r="E10" s="2">
        <v>0.0012963</v>
      </c>
      <c r="F10" s="2">
        <f>IF(AND(B10=0,E10&gt;0),100,(IF(B10=0,0,E10/B10*100-100)))</f>
        <v>-27.77870633461474</v>
      </c>
      <c r="G10" s="4" t="s">
        <v>50</v>
      </c>
      <c r="H10" s="10">
        <f t="shared" si="1"/>
        <v>0.5</v>
      </c>
      <c r="I10" s="4">
        <f>IF(OR(V_пр_4_2&gt;0,V_пр_4_5&gt;0,V_пр_4_6&gt;0),1,0)</f>
        <v>1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0.5</v>
      </c>
      <c r="Q10" s="12">
        <f t="shared" si="0"/>
        <v>0.5</v>
      </c>
    </row>
    <row r="11" spans="1:17" ht="78.75">
      <c r="A11" s="17" t="s">
        <v>23</v>
      </c>
      <c r="B11" s="2">
        <v>0.0057143</v>
      </c>
      <c r="C11" s="4" t="s">
        <v>50</v>
      </c>
      <c r="D11" s="4" t="s">
        <v>50</v>
      </c>
      <c r="E11" s="2">
        <v>0.0034783</v>
      </c>
      <c r="F11" s="2">
        <f>IF(AND(B11=0,E11&gt;0),100,(IF(B11=0,0,E11/B11*100-100)))</f>
        <v>-39.12990217524456</v>
      </c>
      <c r="G11" s="4" t="s">
        <v>50</v>
      </c>
      <c r="H11" s="10">
        <f t="shared" si="1"/>
        <v>1</v>
      </c>
      <c r="I11" s="4">
        <f>IF(OR(V_пр_5_2&gt;0,V_пр_5_5&gt;0,V_пр_5_6&gt;0),1,0)</f>
        <v>1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1</v>
      </c>
      <c r="Q11" s="12">
        <f t="shared" si="0"/>
        <v>1</v>
      </c>
    </row>
    <row r="12" spans="1:17" ht="67.5">
      <c r="A12" s="17" t="s">
        <v>24</v>
      </c>
      <c r="B12" s="2">
        <v>0.0032432</v>
      </c>
      <c r="C12" s="4" t="s">
        <v>50</v>
      </c>
      <c r="D12" s="4" t="s">
        <v>50</v>
      </c>
      <c r="E12" s="2">
        <v>0.0031169</v>
      </c>
      <c r="F12" s="2">
        <f>IF(AND(B12=0,E12&gt;0),100,(IF(B12=0,0,E12/B12*100-100)))</f>
        <v>-3.8943019240256405</v>
      </c>
      <c r="G12" s="4" t="s">
        <v>50</v>
      </c>
      <c r="H12" s="10">
        <f t="shared" si="1"/>
        <v>1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1</v>
      </c>
      <c r="Q12" s="12">
        <f t="shared" si="0"/>
        <v>1</v>
      </c>
    </row>
    <row r="13" spans="1:17" ht="33.75">
      <c r="A13" s="17" t="s">
        <v>25</v>
      </c>
      <c r="B13" s="4">
        <v>0.641</v>
      </c>
      <c r="C13" s="2">
        <v>0.95</v>
      </c>
      <c r="D13" s="4" t="s">
        <v>50</v>
      </c>
      <c r="E13" s="2">
        <v>0.848</v>
      </c>
      <c r="F13" s="4" t="s">
        <v>50</v>
      </c>
      <c r="G13" s="2">
        <f>IF(C13=0,0,E13/C13*100)</f>
        <v>89.26315789473685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0.001405</v>
      </c>
      <c r="C14" s="4" t="s">
        <v>50</v>
      </c>
      <c r="D14" s="4" t="s">
        <v>50</v>
      </c>
      <c r="E14" s="2">
        <v>0.0019697</v>
      </c>
      <c r="F14" s="2">
        <f>IF(AND(B14=0,E14&gt;0),100,(IF(B14=0,0,E14/B14*100-100)))</f>
        <v>40.19217081850536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2</v>
      </c>
      <c r="Q14" s="12">
        <f t="shared" si="0"/>
        <v>2</v>
      </c>
    </row>
    <row r="15" spans="1:17" ht="90">
      <c r="A15" s="17" t="s">
        <v>27</v>
      </c>
      <c r="B15" s="2">
        <v>0.0021307</v>
      </c>
      <c r="C15" s="4" t="s">
        <v>50</v>
      </c>
      <c r="D15" s="4" t="s">
        <v>50</v>
      </c>
      <c r="E15" s="2">
        <v>0.0024832</v>
      </c>
      <c r="F15" s="2">
        <f>IF(AND(B15=0,E15&gt;0),100,(IF(B15=0,0,E15/B15*100-100)))</f>
        <v>16.543858825738013</v>
      </c>
      <c r="G15" s="4" t="s">
        <v>50</v>
      </c>
      <c r="H15" s="10">
        <f t="shared" si="1"/>
        <v>0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</v>
      </c>
      <c r="P15" s="11">
        <f>IF(E15=M15,1,(IF(E15&lt;L15,0.5,0)))</f>
        <v>0</v>
      </c>
      <c r="Q15" s="12">
        <f t="shared" si="0"/>
        <v>0</v>
      </c>
    </row>
    <row r="16" spans="1:17" ht="67.5">
      <c r="A16" s="17" t="s">
        <v>28</v>
      </c>
      <c r="B16" s="4">
        <v>0.0011348</v>
      </c>
      <c r="C16" s="2">
        <v>1</v>
      </c>
      <c r="D16" s="4" t="s">
        <v>50</v>
      </c>
      <c r="E16" s="2">
        <v>0.0015154</v>
      </c>
      <c r="F16" s="4" t="s">
        <v>50</v>
      </c>
      <c r="G16" s="2">
        <f>IF(C16=0,0,E16/C16*100)</f>
        <v>0.15154</v>
      </c>
      <c r="H16" s="10">
        <f t="shared" si="1"/>
        <v>0.5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0.5</v>
      </c>
      <c r="Q16" s="12">
        <f t="shared" si="0"/>
        <v>0.5</v>
      </c>
    </row>
    <row r="17" spans="1:17" ht="78.75">
      <c r="A17" s="17" t="s">
        <v>29</v>
      </c>
      <c r="B17" s="4">
        <v>0.0010959</v>
      </c>
      <c r="C17" s="2">
        <v>1</v>
      </c>
      <c r="D17" s="4" t="s">
        <v>50</v>
      </c>
      <c r="E17" s="2">
        <v>0.0012037</v>
      </c>
      <c r="F17" s="4" t="s">
        <v>50</v>
      </c>
      <c r="G17" s="2">
        <f>IF(C17=0,0,E17/C17*100)</f>
        <v>0.12037</v>
      </c>
      <c r="H17" s="10">
        <f t="shared" si="1"/>
        <v>0.5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0.5</v>
      </c>
      <c r="Q17" s="12">
        <f t="shared" si="0"/>
        <v>0.5</v>
      </c>
    </row>
    <row r="18" spans="1:17" ht="56.25">
      <c r="A18" s="17" t="s">
        <v>30</v>
      </c>
      <c r="B18" s="4">
        <v>0.0011272</v>
      </c>
      <c r="C18" s="2">
        <v>1</v>
      </c>
      <c r="D18" s="4" t="s">
        <v>50</v>
      </c>
      <c r="E18" s="2">
        <v>0.0014718</v>
      </c>
      <c r="F18" s="4" t="s">
        <v>50</v>
      </c>
      <c r="G18" s="2">
        <f>IF(C18=0,0,E18/C18*100)</f>
        <v>0.14718</v>
      </c>
      <c r="H18" s="10">
        <f t="shared" si="1"/>
        <v>1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1</v>
      </c>
      <c r="Q18" s="12">
        <f t="shared" si="0"/>
        <v>1</v>
      </c>
    </row>
    <row r="19" spans="1:17" ht="78.75">
      <c r="A19" s="17" t="s">
        <v>31</v>
      </c>
      <c r="B19" s="2">
        <v>0.0063197</v>
      </c>
      <c r="C19" s="4" t="s">
        <v>50</v>
      </c>
      <c r="D19" s="4" t="s">
        <v>50</v>
      </c>
      <c r="E19" s="2">
        <v>0.0050768</v>
      </c>
      <c r="F19" s="2">
        <f>IF(AND(B19=0,E19&gt;0),100,(IF(B19=0,0,E19/B19*100-100)))</f>
        <v>-19.667072804088804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0.0012212</v>
      </c>
      <c r="F20" s="2">
        <f>IF(AND(B20=0,E20&gt;0),100,(IF(B20=0,0,E20/B20*100-100)))</f>
        <v>100</v>
      </c>
      <c r="G20" s="4" t="s">
        <v>50</v>
      </c>
      <c r="H20" s="10">
        <f t="shared" si="1"/>
        <v>0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0</v>
      </c>
      <c r="Q20" s="12">
        <f t="shared" si="0"/>
        <v>0</v>
      </c>
    </row>
    <row r="21" spans="1:17" ht="78.75">
      <c r="A21" s="17" t="s">
        <v>33</v>
      </c>
      <c r="B21" s="2">
        <v>5.72E-05</v>
      </c>
      <c r="C21" s="4" t="s">
        <v>50</v>
      </c>
      <c r="D21" s="4" t="s">
        <v>50</v>
      </c>
      <c r="E21" s="2">
        <v>6.31E-05</v>
      </c>
      <c r="F21" s="2">
        <f>IF(AND(B21=0,E21&gt;0),100,(IF(B21=0,0,E21/B21*100-100)))</f>
        <v>10.314685314685306</v>
      </c>
      <c r="G21" s="4" t="s">
        <v>50</v>
      </c>
      <c r="H21" s="10">
        <f t="shared" si="1"/>
        <v>0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0.0941</v>
      </c>
      <c r="E22" s="2">
        <v>0.1075</v>
      </c>
      <c r="F22" s="2">
        <f>IF(AND(D22=0,E22&gt;0),100,(IF(D22=0,0,E22/D22*100-100)))</f>
        <v>14.240170031880979</v>
      </c>
      <c r="G22" s="4" t="s">
        <v>50</v>
      </c>
      <c r="H22" s="10">
        <f t="shared" si="1"/>
        <v>0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0</v>
      </c>
      <c r="P22" s="11">
        <f>IF(E22=M22,3,(IF(E22&lt;L22,0.5,0)))</f>
        <v>0</v>
      </c>
      <c r="Q22" s="12">
        <f t="shared" si="0"/>
        <v>0</v>
      </c>
    </row>
    <row r="23" spans="1:17" ht="45">
      <c r="A23" s="17" t="s">
        <v>35</v>
      </c>
      <c r="B23" s="4" t="s">
        <v>50</v>
      </c>
      <c r="C23" s="4" t="s">
        <v>50</v>
      </c>
      <c r="D23" s="2">
        <v>0.0002802666666666667</v>
      </c>
      <c r="E23" s="2">
        <v>0.0003007</v>
      </c>
      <c r="F23" s="2">
        <f>IF(AND(D23=0,E23&gt;0),100,(IF(D23=0,0,E23/D23*100-100)))</f>
        <v>7.29067554709799</v>
      </c>
      <c r="G23" s="4" t="s">
        <v>50</v>
      </c>
      <c r="H23" s="10">
        <f t="shared" si="1"/>
        <v>0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0</v>
      </c>
      <c r="P23" s="11">
        <f>IF(E23=M23,3,(IF(E23&lt;L23,1.5,0)))</f>
        <v>0</v>
      </c>
      <c r="Q23" s="12">
        <f t="shared" si="0"/>
        <v>0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5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5</v>
      </c>
      <c r="P24" s="11">
        <f>SUM(P25:P31)</f>
        <v>1</v>
      </c>
      <c r="Q24" s="12">
        <f t="shared" si="0"/>
        <v>0</v>
      </c>
    </row>
    <row r="25" spans="1:17" s="24" customFormat="1" ht="22.5">
      <c r="A25" s="18" t="s">
        <v>36</v>
      </c>
      <c r="B25" s="19">
        <v>0.65</v>
      </c>
      <c r="C25" s="20">
        <v>0.95</v>
      </c>
      <c r="D25" s="19" t="s">
        <v>50</v>
      </c>
      <c r="E25" s="20">
        <v>0.68</v>
      </c>
      <c r="F25" s="19" t="s">
        <v>50</v>
      </c>
      <c r="G25" s="20">
        <f aca="true" t="shared" si="2" ref="G25:G30">IF(C25=0,0,E25/C25*100)</f>
        <v>71.57894736842107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0.526</v>
      </c>
      <c r="C26" s="2">
        <v>0.65</v>
      </c>
      <c r="D26" s="4" t="s">
        <v>50</v>
      </c>
      <c r="E26" s="2">
        <v>0.6667</v>
      </c>
      <c r="F26" s="4" t="s">
        <v>50</v>
      </c>
      <c r="G26" s="2">
        <f t="shared" si="2"/>
        <v>102.56923076923077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</v>
      </c>
      <c r="Q26" s="12">
        <f t="shared" si="0"/>
        <v>1</v>
      </c>
    </row>
    <row r="27" spans="1:17" ht="67.5">
      <c r="A27" s="17" t="s">
        <v>38</v>
      </c>
      <c r="B27" s="4">
        <v>0.6</v>
      </c>
      <c r="C27" s="2">
        <v>0.7</v>
      </c>
      <c r="D27" s="4" t="s">
        <v>50</v>
      </c>
      <c r="E27" s="2">
        <v>0.7037</v>
      </c>
      <c r="F27" s="4" t="s">
        <v>50</v>
      </c>
      <c r="G27" s="2">
        <f t="shared" si="2"/>
        <v>100.52857142857144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</v>
      </c>
      <c r="Q27" s="12">
        <f t="shared" si="0"/>
        <v>1</v>
      </c>
    </row>
    <row r="28" spans="1:17" ht="56.25">
      <c r="A28" s="17" t="s">
        <v>39</v>
      </c>
      <c r="B28" s="4">
        <v>0.523</v>
      </c>
      <c r="C28" s="2">
        <v>0.7</v>
      </c>
      <c r="D28" s="4" t="s">
        <v>50</v>
      </c>
      <c r="E28" s="2">
        <v>0.7059</v>
      </c>
      <c r="F28" s="4" t="s">
        <v>50</v>
      </c>
      <c r="G28" s="2">
        <f t="shared" si="2"/>
        <v>100.84285714285714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</v>
      </c>
      <c r="Q28" s="12">
        <f t="shared" si="0"/>
        <v>1</v>
      </c>
    </row>
    <row r="29" spans="1:17" ht="56.25">
      <c r="A29" s="17" t="s">
        <v>40</v>
      </c>
      <c r="B29" s="4">
        <v>0.502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0.523</v>
      </c>
      <c r="C30" s="2">
        <v>0.75</v>
      </c>
      <c r="D30" s="4" t="s">
        <v>50</v>
      </c>
      <c r="E30" s="2">
        <v>0.7536</v>
      </c>
      <c r="F30" s="4" t="s">
        <v>50</v>
      </c>
      <c r="G30" s="2">
        <f t="shared" si="2"/>
        <v>100.48000000000002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</v>
      </c>
      <c r="Q30" s="12">
        <f t="shared" si="0"/>
        <v>1</v>
      </c>
    </row>
    <row r="31" spans="1:17" ht="15">
      <c r="A31" s="17" t="s">
        <v>42</v>
      </c>
      <c r="B31" s="4">
        <v>1.2787</v>
      </c>
      <c r="C31" s="4" t="s">
        <v>50</v>
      </c>
      <c r="D31" s="2">
        <v>0.5153333333333333</v>
      </c>
      <c r="E31" s="2">
        <v>1.4357</v>
      </c>
      <c r="F31" s="2">
        <f>IF(AND(D31=0,E31&gt;0),100,(IF(D31=0,0,E31/D31*100-100)))</f>
        <v>178.59637774902978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</v>
      </c>
      <c r="P31" s="11">
        <f>IF(E31=M31,3,(IF(E31&lt;L31,0.5,0)))</f>
        <v>0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2</v>
      </c>
      <c r="I32" s="4">
        <f>IF(V_пр_26_8&gt;0,1,0)</f>
        <v>1</v>
      </c>
      <c r="J32" s="4"/>
      <c r="L32" s="14"/>
      <c r="M32" s="14"/>
      <c r="N32" s="14"/>
      <c r="O32" s="10">
        <f>SUM(O33:O37)</f>
        <v>1</v>
      </c>
      <c r="P32" s="11">
        <f>SUM(P33:P37)</f>
        <v>3</v>
      </c>
      <c r="Q32" s="12">
        <f t="shared" si="0"/>
        <v>0</v>
      </c>
    </row>
    <row r="33" spans="1:17" ht="33.75">
      <c r="A33" s="17" t="s">
        <v>43</v>
      </c>
      <c r="B33" s="2">
        <v>0.117</v>
      </c>
      <c r="C33" s="4">
        <v>0</v>
      </c>
      <c r="D33" s="4" t="s">
        <v>50</v>
      </c>
      <c r="E33" s="2">
        <v>0.25</v>
      </c>
      <c r="F33" s="2">
        <f>IF(AND(B33=0,E33&gt;0),100,(IF(B33=0,0,E33/B33*100-100)))</f>
        <v>113.67521367521368</v>
      </c>
      <c r="G33" s="4" t="s">
        <v>50</v>
      </c>
      <c r="H33" s="10">
        <f t="shared" si="1"/>
        <v>1</v>
      </c>
      <c r="I33" s="4">
        <f>IF(OR(V_пр_27_2&gt;0,V_пр_27_5&gt;0,V_пр_27_6&gt;0),1,0)</f>
        <v>1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1</v>
      </c>
      <c r="P33" s="11">
        <f>IF(E33=N33,1,(IF(E33&gt;L33,0.5,0)))</f>
        <v>1</v>
      </c>
      <c r="Q33" s="12">
        <f t="shared" si="0"/>
        <v>1</v>
      </c>
    </row>
    <row r="34" spans="1:17" ht="45">
      <c r="A34" s="17" t="s">
        <v>44</v>
      </c>
      <c r="B34" s="4">
        <v>0.197</v>
      </c>
      <c r="C34" s="2">
        <v>0.95</v>
      </c>
      <c r="D34" s="4" t="s">
        <v>50</v>
      </c>
      <c r="E34" s="2">
        <v>0.67</v>
      </c>
      <c r="F34" s="4" t="s">
        <v>50</v>
      </c>
      <c r="G34" s="2">
        <f>IF(C34=0,0,E34/C34*100)</f>
        <v>70.5263157894737</v>
      </c>
      <c r="H34" s="10">
        <f t="shared" si="1"/>
        <v>0.5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0.5</v>
      </c>
      <c r="Q34" s="12">
        <f t="shared" si="0"/>
        <v>0.5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0.002</v>
      </c>
      <c r="C36" s="4" t="s">
        <v>50</v>
      </c>
      <c r="D36" s="4" t="s">
        <v>50</v>
      </c>
      <c r="E36" s="2">
        <v>0.0011111</v>
      </c>
      <c r="F36" s="2">
        <f>IF(AND(B36=0,E36&gt;0),100,(IF(B36=0,0,E36/B36*100-100)))</f>
        <v>-44.445</v>
      </c>
      <c r="G36" s="4" t="s">
        <v>50</v>
      </c>
      <c r="H36" s="10">
        <f t="shared" si="1"/>
        <v>0</v>
      </c>
      <c r="I36" s="4">
        <f>IF(OR(V_пр_30_2&gt;0,V_пр_30_5&gt;0,V_пр_30_6&gt;0),1,0)</f>
        <v>1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0.8</v>
      </c>
      <c r="C37" s="2">
        <v>0.95</v>
      </c>
      <c r="D37" s="4" t="s">
        <v>50</v>
      </c>
      <c r="E37" s="2">
        <v>0.799</v>
      </c>
      <c r="F37" s="4" t="s">
        <v>50</v>
      </c>
      <c r="G37" s="2">
        <f>IF(C37=0,0,E37/C37*100)</f>
        <v>84.10526315789475</v>
      </c>
      <c r="H37" s="10">
        <f t="shared" si="1"/>
        <v>0.5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0.5</v>
      </c>
      <c r="Q37" s="12">
        <f t="shared" si="0"/>
        <v>0.5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17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17</v>
      </c>
      <c r="P46" s="26">
        <f>V_пр_32_8+V_пр_26_8+V_пр_18_8+V_пр_1_8</f>
        <v>17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2022-12-27T09:52:06Z</cp:lastPrinted>
  <dcterms:created xsi:type="dcterms:W3CDTF">2022-06-27T03:43:26Z</dcterms:created>
  <dcterms:modified xsi:type="dcterms:W3CDTF">2022-12-27T09:53:23Z</dcterms:modified>
  <cp:category/>
  <cp:version/>
  <cp:contentType/>
  <cp:contentStatus/>
</cp:coreProperties>
</file>